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3250" windowHeight="13170"/>
  </bookViews>
  <sheets>
    <sheet name="Доходы" sheetId="2" r:id="rId1"/>
  </sheets>
  <definedNames>
    <definedName name="_xlnm._FilterDatabase" localSheetId="0" hidden="1">Доходы!$A$4:$G$140</definedName>
    <definedName name="_xlnm.Print_Titles" localSheetId="0">Доходы!$3:$4</definedName>
    <definedName name="_xlnm.Print_Area" localSheetId="0">Доходы!$A$1:$D$142</definedName>
  </definedNames>
  <calcPr calcId="124519"/>
</workbook>
</file>

<file path=xl/calcChain.xml><?xml version="1.0" encoding="utf-8"?>
<calcChain xmlns="http://schemas.openxmlformats.org/spreadsheetml/2006/main">
  <c r="D9" i="2"/>
  <c r="D64"/>
  <c r="D46"/>
  <c r="D43"/>
  <c r="D37"/>
  <c r="D29" l="1"/>
  <c r="D27"/>
  <c r="D26"/>
  <c r="D20"/>
  <c r="D19"/>
  <c r="D68"/>
  <c r="D142"/>
  <c r="D141"/>
  <c r="D117"/>
  <c r="D109"/>
  <c r="D122"/>
  <c r="D140" l="1"/>
  <c r="D73"/>
  <c r="D132" l="1"/>
  <c r="D125"/>
  <c r="D129"/>
  <c r="D127"/>
  <c r="D63"/>
  <c r="D82"/>
  <c r="D81" s="1"/>
  <c r="D67"/>
  <c r="D65"/>
  <c r="D123"/>
  <c r="D119"/>
  <c r="D84"/>
  <c r="D79"/>
  <c r="D77"/>
  <c r="D75"/>
  <c r="D71"/>
  <c r="D70"/>
  <c r="D69" s="1"/>
  <c r="D59"/>
  <c r="D131" l="1"/>
  <c r="D124" s="1"/>
  <c r="D103"/>
  <c r="D104"/>
  <c r="D30" l="1"/>
  <c r="D28" s="1"/>
  <c r="D114" l="1"/>
  <c r="D58"/>
  <c r="D22"/>
  <c r="D11"/>
  <c r="D10" s="1"/>
  <c r="D121" l="1"/>
  <c r="D120" s="1"/>
  <c r="D118"/>
  <c r="D116"/>
  <c r="D101"/>
  <c r="D83"/>
  <c r="D62" s="1"/>
  <c r="D60"/>
  <c r="D56"/>
  <c r="D47"/>
  <c r="D44"/>
  <c r="D41"/>
  <c r="D38"/>
  <c r="D25"/>
  <c r="D18"/>
  <c r="D8"/>
  <c r="D55" l="1"/>
  <c r="D7"/>
  <c r="D100"/>
  <c r="D54" l="1"/>
  <c r="D53" s="1"/>
  <c r="D5" s="1"/>
</calcChain>
</file>

<file path=xl/sharedStrings.xml><?xml version="1.0" encoding="utf-8"?>
<sst xmlns="http://schemas.openxmlformats.org/spreadsheetml/2006/main" count="281" uniqueCount="248">
  <si>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</si>
  <si>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</si>
  <si>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</si>
  <si>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</si>
  <si>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</si>
  <si>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</si>
  <si>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</si>
  <si>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</si>
  <si>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</si>
  <si>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</si>
  <si>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</si>
  <si>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</si>
  <si>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</si>
  <si>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</si>
  <si>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</si>
  <si>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</si>
  <si>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</si>
  <si>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</si>
  <si>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</si>
  <si>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</si>
  <si>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</si>
  <si>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</si>
  <si>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</si>
  <si>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</si>
  <si>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</si>
  <si>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</si>
  <si>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</si>
  <si>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</si>
  <si>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</si>
  <si>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</si>
  <si>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</si>
  <si>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</si>
  <si>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</si>
  <si>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</si>
  <si>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</si>
  <si>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</si>
  <si>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</si>
  <si>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</si>
  <si>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</si>
  <si>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</si>
  <si>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</si>
  <si>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</si>
  <si>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</si>
  <si>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</si>
  <si>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</si>
  <si>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</si>
  <si>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</si>
  <si>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</si>
  <si>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</si>
  <si>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</si>
  <si>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</si>
  <si>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</si>
  <si>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</si>
  <si>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</si>
  <si>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</si>
  <si>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</si>
  <si>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</si>
  <si>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</si>
  <si>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</si>
  <si>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</si>
  <si>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</si>
  <si>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</si>
  <si>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</si>
  <si>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</si>
  <si>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</si>
  <si>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</si>
  <si>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</si>
  <si>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</si>
  <si>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</si>
  <si>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</si>
  <si>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</si>
  <si>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</si>
  <si>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</si>
  <si>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</si>
  <si>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</si>
  <si>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</si>
  <si>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</si>
  <si>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</si>
  <si>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</si>
  <si>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</si>
  <si>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</si>
  <si>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</si>
  <si>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</si>
  <si>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</si>
  <si>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</si>
  <si>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</si>
  <si>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</si>
  <si>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</si>
  <si>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</si>
  <si>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</si>
  <si>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</si>
  <si>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</si>
  <si>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</si>
  <si>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</si>
  <si>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</si>
  <si>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</si>
  <si>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</si>
  <si>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</si>
  <si>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</si>
  <si>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</si>
  <si>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</si>
  <si>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</si>
  <si>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</si>
  <si>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</si>
  <si>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</si>
  <si>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</si>
  <si>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</si>
  <si>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</si>
  <si>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</si>
  <si>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</si>
  <si>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</si>
  <si>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</si>
  <si>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</si>
  <si>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</si>
  <si>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</si>
  <si>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</si>
  <si>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</si>
  <si>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</si>
  <si>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</si>
  <si>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</si>
  <si>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</si>
  <si>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</si>
  <si>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</si>
  <si>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</si>
  <si>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</si>
  <si>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</si>
  <si>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</si>
  <si>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</si>
  <si>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</si>
  <si>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</si>
  <si>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</si>
  <si>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</si>
  <si>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000 1 03 02100 01 0000 110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</si>
  <si>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</si>
  <si>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</si>
  <si>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</si>
  <si>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</si>
  <si>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</si>
  <si>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</si>
  <si>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>Субсидии на создание в муниципальных общеобразовательных организациях условий для организации горячего питания обучающихся</t>
  </si>
  <si>
    <t xml:space="preserve">Субсидии на организацию военно-патриотического воспитания и допризывной подготовки молодых граждан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</si>
  <si>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</si>
  <si>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</si>
  <si>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000 2 02 35462 04 0000 150</t>
  </si>
  <si>
    <t>ПРОЧИЕ НЕНАЛОГОВЫЕ ДОХОДЫ</t>
  </si>
  <si>
    <t>000 1 17 00000 00 0000 000</t>
  </si>
  <si>
    <t>Акцизы на пиво, напитки, изготавливаемые на основе пива, производимые на территории Российской Федерации</t>
  </si>
  <si>
    <t>000 1 12 04000 00 0000 120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</si>
  <si>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</si>
  <si>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местным бюджетам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</si>
  <si>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</si>
  <si>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Субсидии на поддержку муниципальных учреждений спортивной направленности по адаптивной физической культуре и спорту</t>
  </si>
  <si>
    <t>Субсидии на создание безопасных условий пребывания в муниципальных организациях отдыха детей и их оздоровления</t>
  </si>
  <si>
    <t>Субсидии на реализацию муниципальных программ по энергосбережению и повышению энергетической эффективности</t>
  </si>
  <si>
    <t>Субсидии на обустройство мест отдыха населения в Свердловской области</t>
  </si>
  <si>
    <t>Субсидии на реализацию мероприятий по поэтапному внедрению Всероссийского физкультурно-спортивного комплекса "Готов к труду и обороне" (ГТО)</t>
  </si>
  <si>
    <t>ПРОЧИЕ БЕЗВОЗМЕЗДНЫЕ ПОСТУПЛЕНИЯ</t>
  </si>
  <si>
    <t>000 2 07 00000 00 0000 000</t>
  </si>
  <si>
    <t>Сумма в рублях на 2025 год</t>
  </si>
  <si>
    <t>Свод доходов бюджета Новоуральского городского округа на 2025 год</t>
  </si>
  <si>
    <t>000 1 03 03000 01 0000 110</t>
  </si>
  <si>
    <t>Туристический налог</t>
  </si>
  <si>
    <t>ДОХОДЫ ОТ ОКАЗАНИЯ ПЛАТНЫХ УСЛУГ И КОМПЕНСАЦИИ ЗАТРАТ ГОСУДАРСТВА</t>
  </si>
  <si>
    <t>Субсидия на информатизацию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</si>
  <si>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Субвенции бюджетам городских округов на выполнение передаваемых полномочий субъектов Российской Федерации</t>
  </si>
  <si>
    <t>Субсидии бюджетам на государственную поддержку организаций, входящих в систему спортивной подготовки</t>
  </si>
  <si>
    <t>000 2 02 25081 00 0000 150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</si>
  <si>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</si>
  <si>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000 2 02 25081 04 0000 150</t>
  </si>
  <si>
    <t>Субсидии бюджетам на создание школ креативных индустрий</t>
  </si>
  <si>
    <t>000 2 02 25353 00 0000 150</t>
  </si>
  <si>
    <t>Субсидии бюджетам городских округов на создание школ креативных индустрий</t>
  </si>
  <si>
    <t>000 2 02 25353 04 0000 150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</si>
  <si>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</si>
  <si>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</si>
  <si>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</si>
  <si>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000 2 02 25466 04 0000 150</t>
  </si>
  <si>
    <t>Субсидии бюджетам на поддержку творческой деятельности и техническое оснащение детских и кукольных театров</t>
  </si>
  <si>
    <t>000 2 02 25517 00 0000 150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</si>
  <si>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</si>
  <si>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000 2 02 25517 04 0000 150</t>
  </si>
  <si>
    <t>Субсидии бюджетам на поддержку отрасли культуры</t>
  </si>
  <si>
    <t>000 2 02 25519 00 0000 150</t>
  </si>
  <si>
    <t>Субсидии бюджетам городских округов на поддержку отрасли культуры</t>
  </si>
  <si>
    <t>000 2 02 25519 04 0000 150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</si>
  <si>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</si>
  <si>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</si>
  <si>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</si>
  <si>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</si>
  <si>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</si>
  <si>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</si>
  <si>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</si>
  <si>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</si>
  <si>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Субсидии на создание спортивных площадок (оснащение спортивным оборудованием) для занятий уличной гимнастикой</t>
  </si>
  <si>
    <t>Субсидии на государственную поддержку муниципальных организаций, реализующих дополнительные образовательные программы спортивной подготовки</t>
  </si>
  <si>
    <t>Субсидии на организацию и проведение мероприятий в сфере молодежной политики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</si>
  <si>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</si>
  <si>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местным бюджетам на осуществление государственного полномочия Свердловской области  по созданию административных комиссий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</si>
  <si>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</si>
  <si>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местным бюджетам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</si>
  <si>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</si>
  <si>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</si>
  <si>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</si>
  <si>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</si>
  <si>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</si>
  <si>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</si>
  <si>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000 2 02 20216 00 0000 150</t>
  </si>
  <si>
    <t>000 2 02 20216 04 0000 150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</si>
  <si>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</si>
  <si>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</si>
  <si>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реализацию мероприятий по модернизации коммунальной инфраструктуры</t>
  </si>
  <si>
    <t>Субсидии бюджетам городских округов на реализацию мероприятий по модернизации коммунальной инфраструктуры</t>
  </si>
  <si>
    <t>Субсидии на ремонт зданий и помещений муниципальных учреждений культуры, приведение в соответствие с требованиями пожарной безопасности и санитарного законодательства и (или) оснащение таких учреждений оборудованием, инвентарем и музыкальными инструментами</t>
  </si>
  <si>
    <t>Иные межбюджетные трансферты</t>
  </si>
  <si>
    <t>000 2 02 40000 00 0000 150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</si>
  <si>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</si>
  <si>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</si>
  <si>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</si>
  <si>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</si>
  <si>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>000 2 02 45050 00 0000 150</t>
  </si>
  <si>
    <t>000 2 02 45050 04 0000 150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</si>
  <si>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</si>
  <si>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</si>
  <si>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</si>
  <si>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</si>
  <si>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</si>
  <si>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</si>
  <si>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</si>
  <si>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</si>
  <si>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</si>
  <si>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</si>
  <si>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</si>
  <si>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000 2 02 25154 00 0000 150</t>
  </si>
  <si>
    <t>000 2 02 25154 04 0000 150</t>
  </si>
  <si>
    <t>Иные межбюджетные трансферты 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</si>
  <si>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</si>
  <si>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</si>
  <si>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</si>
  <si>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</si>
  <si>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 xml:space="preserve">Иные межбюджетные трансферты на обеспечение меры социальной поддержки отдельных категорий граждан, осваивающих дополнительные предпрофессиональные и общеразвивающие программы в сфере искусств </t>
  </si>
  <si>
    <t>Субсидии на обновление подвижного состава общественного транспорта общего пользования</t>
  </si>
  <si>
    <t>Иные межбюджетные трансферты на приобретение наградной продукции для Муниципального автономного учреждения культуры Дома культуры "Новоуральский"</t>
  </si>
  <si>
    <t>Иные межбюджетные трансферты на предоставление дополнительной меры социальной поддержки в виде единовременной денежной выплаты семье гражданина, убывшего для прохождения военной службы через Военный комиссариат Свердловской области или пункт отбора на военную службу по контракту</t>
  </si>
  <si>
    <t>Иные межбюджетные трансферты на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</si>
  <si>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Иные межбюджетные трансферты на приобретение звукового оборудования для оснащения системой проводного радиовещания Муниципального автономного общеобразовательного учреждения «Средняя общеобразовательная школа № 54»</t>
  </si>
  <si>
    <t>000 1 11 07000 00 0000 120</t>
  </si>
  <si>
    <t>Платежи от государственных и муниципальных унитарных предприятий</t>
  </si>
  <si>
    <t>Приложение № 2         к решению Думы Новоуральского городского округа     № 116 от 11.12.2024 в редакции решения Думы Новоуральского городского округа от 27.08.2025 № 80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</si>
</sst>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0_ ;[Red]\-#,##0.00\ 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  <xf numFmtId="0" fontId="11" fillId="0" borderId="1"/>
    <xf numFmtId="164" fontId="10" fillId="0" borderId="37">
      <alignment horizontal="right" vertical="top" shrinkToFit="1"/>
    </xf>
  </cellStyleXfs>
  <cellXfs count="61">
    <xf numFmtId="0" fontId="0" fillId="0" borderId="0" xfId="0"/>
    <xf numFmtId="0" fontId="12" fillId="3" borderId="1" xfId="0" applyFont="1" applyFill="1" applyBorder="1"/>
    <xf numFmtId="0" fontId="15" fillId="0" borderId="34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49" fontId="16" fillId="0" borderId="34" xfId="38" applyFont="1" applyBorder="1">
      <alignment horizontal="center"/>
    </xf>
    <xf numFmtId="0" fontId="13" fillId="0" borderId="0" xfId="0" applyFont="1" applyProtection="1">
      <protection locked="0"/>
    </xf>
    <xf numFmtId="49" fontId="16" fillId="0" borderId="34" xfId="42" applyFont="1" applyBorder="1">
      <alignment horizontal="center"/>
    </xf>
    <xf numFmtId="49" fontId="16" fillId="0" borderId="34" xfId="46" applyFont="1" applyBorder="1">
      <alignment horizontal="center"/>
    </xf>
    <xf numFmtId="49" fontId="16" fillId="0" borderId="34" xfId="46" applyFont="1" applyBorder="1" applyAlignment="1">
      <alignment horizontal="center" vertical="center"/>
    </xf>
    <xf numFmtId="0" fontId="13" fillId="0" borderId="1" xfId="0" applyFont="1" applyBorder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0" fontId="15" fillId="0" borderId="1" xfId="0" applyFont="1" applyBorder="1" applyProtection="1">
      <protection locked="0"/>
    </xf>
    <xf numFmtId="0" fontId="15" fillId="0" borderId="39" xfId="0" applyFont="1" applyBorder="1" applyAlignment="1">
      <alignment horizontal="center" vertical="center" wrapText="1"/>
    </xf>
    <xf numFmtId="0" fontId="15" fillId="0" borderId="39" xfId="36" applyFont="1" applyBorder="1" applyAlignment="1">
      <alignment horizontal="center" vertical="center" wrapText="1"/>
    </xf>
    <xf numFmtId="0" fontId="15" fillId="0" borderId="39" xfId="123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9" fontId="12" fillId="0" borderId="1" xfId="0" applyNumberFormat="1" applyFont="1" applyBorder="1"/>
    <xf numFmtId="0" fontId="20" fillId="0" borderId="1" xfId="0" applyFont="1" applyBorder="1"/>
    <xf numFmtId="0" fontId="12" fillId="0" borderId="1" xfId="0" applyFont="1" applyBorder="1"/>
    <xf numFmtId="0" fontId="15" fillId="0" borderId="1" xfId="133" applyFont="1" applyProtection="1">
      <protection locked="0"/>
    </xf>
    <xf numFmtId="0" fontId="16" fillId="0" borderId="34" xfId="44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6" fillId="0" borderId="34" xfId="36" applyFont="1" applyBorder="1" applyAlignment="1">
      <alignment horizontal="left" wrapText="1"/>
    </xf>
    <xf numFmtId="0" fontId="16" fillId="0" borderId="34" xfId="40" applyFont="1" applyBorder="1" applyAlignment="1">
      <alignment horizontal="left" wrapText="1"/>
    </xf>
    <xf numFmtId="0" fontId="15" fillId="0" borderId="34" xfId="0" applyFont="1" applyBorder="1" applyAlignment="1">
      <alignment horizontal="left" wrapText="1"/>
    </xf>
    <xf numFmtId="0" fontId="16" fillId="3" borderId="34" xfId="44" applyFont="1" applyFill="1" applyBorder="1" applyAlignment="1">
      <alignment horizontal="left" wrapText="1"/>
    </xf>
    <xf numFmtId="0" fontId="17" fillId="0" borderId="34" xfId="0" applyFont="1" applyBorder="1" applyAlignment="1">
      <alignment horizontal="left" wrapText="1"/>
    </xf>
    <xf numFmtId="0" fontId="13" fillId="0" borderId="0" xfId="0" applyFont="1" applyAlignment="1" applyProtection="1">
      <alignment horizontal="left"/>
      <protection locked="0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6" fillId="0" borderId="34" xfId="33" applyFont="1" applyBorder="1" applyAlignment="1">
      <alignment horizontal="center" vertical="center" wrapText="1"/>
    </xf>
    <xf numFmtId="0" fontId="16" fillId="0" borderId="34" xfId="34" applyFont="1" applyBorder="1" applyAlignment="1">
      <alignment horizontal="center" vertical="center" wrapText="1"/>
    </xf>
    <xf numFmtId="0" fontId="15" fillId="0" borderId="34" xfId="0" applyNumberFormat="1" applyFont="1" applyBorder="1" applyAlignment="1">
      <alignment horizontal="left" vertical="top" wrapText="1"/>
    </xf>
    <xf numFmtId="0" fontId="16" fillId="0" borderId="34" xfId="44" applyFont="1" applyFill="1" applyBorder="1" applyAlignment="1">
      <alignment horizontal="left" wrapText="1"/>
    </xf>
    <xf numFmtId="49" fontId="16" fillId="0" borderId="34" xfId="46" applyFont="1" applyFill="1" applyBorder="1">
      <alignment horizontal="center"/>
    </xf>
    <xf numFmtId="166" fontId="15" fillId="0" borderId="34" xfId="0" applyNumberFormat="1" applyFont="1" applyFill="1" applyBorder="1" applyProtection="1">
      <protection locked="0"/>
    </xf>
    <xf numFmtId="0" fontId="13" fillId="0" borderId="1" xfId="0" applyFont="1" applyFill="1" applyBorder="1" applyProtection="1">
      <protection locked="0"/>
    </xf>
    <xf numFmtId="166" fontId="16" fillId="0" borderId="34" xfId="32" applyNumberFormat="1" applyFont="1" applyFill="1" applyBorder="1"/>
    <xf numFmtId="166" fontId="15" fillId="0" borderId="34" xfId="0" applyNumberFormat="1" applyFont="1" applyFill="1" applyBorder="1" applyAlignment="1" applyProtection="1">
      <alignment horizontal="right"/>
      <protection locked="0"/>
    </xf>
    <xf numFmtId="166" fontId="16" fillId="0" borderId="34" xfId="32" applyNumberFormat="1" applyFont="1" applyFill="1" applyBorder="1" applyAlignment="1">
      <alignment horizontal="right"/>
    </xf>
    <xf numFmtId="166" fontId="13" fillId="0" borderId="1" xfId="0" applyNumberFormat="1" applyFont="1" applyBorder="1" applyAlignment="1" applyProtection="1">
      <alignment horizontal="right"/>
      <protection locked="0"/>
    </xf>
    <xf numFmtId="4" fontId="15" fillId="0" borderId="34" xfId="0" applyNumberFormat="1" applyFont="1" applyFill="1" applyBorder="1" applyAlignment="1" applyProtection="1">
      <alignment horizontal="right"/>
      <protection locked="0"/>
    </xf>
    <xf numFmtId="0" fontId="15" fillId="0" borderId="34" xfId="0" applyFont="1" applyBorder="1" applyAlignment="1" applyProtection="1">
      <alignment horizontal="left" wrapText="1"/>
      <protection locked="0"/>
    </xf>
    <xf numFmtId="166" fontId="13" fillId="0" borderId="1" xfId="0" applyNumberFormat="1" applyFont="1" applyBorder="1" applyProtection="1">
      <protection locked="0"/>
    </xf>
    <xf numFmtId="166" fontId="12" fillId="0" borderId="1" xfId="0" applyNumberFormat="1" applyFont="1" applyBorder="1" applyAlignment="1">
      <alignment horizontal="right"/>
    </xf>
    <xf numFmtId="166" fontId="12" fillId="3" borderId="1" xfId="0" applyNumberFormat="1" applyFont="1" applyFill="1" applyBorder="1" applyAlignment="1">
      <alignment horizontal="right"/>
    </xf>
    <xf numFmtId="166" fontId="13" fillId="0" borderId="0" xfId="0" applyNumberFormat="1" applyFont="1" applyAlignment="1" applyProtection="1">
      <alignment horizontal="right"/>
      <protection locked="0"/>
    </xf>
    <xf numFmtId="166" fontId="15" fillId="0" borderId="1" xfId="0" applyNumberFormat="1" applyFont="1" applyBorder="1" applyAlignment="1" applyProtection="1">
      <alignment horizontal="right"/>
      <protection locked="0"/>
    </xf>
    <xf numFmtId="166" fontId="15" fillId="0" borderId="1" xfId="133" applyNumberFormat="1" applyFont="1" applyAlignment="1" applyProtection="1">
      <alignment horizontal="right"/>
      <protection locked="0"/>
    </xf>
    <xf numFmtId="166" fontId="13" fillId="0" borderId="1" xfId="0" applyNumberFormat="1" applyFont="1" applyFill="1" applyBorder="1" applyAlignment="1" applyProtection="1">
      <alignment horizontal="right"/>
      <protection locked="0"/>
    </xf>
    <xf numFmtId="4" fontId="16" fillId="0" borderId="34" xfId="32" applyNumberFormat="1" applyFont="1" applyFill="1" applyBorder="1"/>
    <xf numFmtId="0" fontId="13" fillId="0" borderId="1" xfId="132" applyFont="1" applyFill="1" applyAlignment="1">
      <alignment horizontal="left" wrapText="1"/>
    </xf>
    <xf numFmtId="4" fontId="16" fillId="0" borderId="34" xfId="125" applyNumberFormat="1" applyFont="1" applyFill="1" applyBorder="1" applyAlignment="1">
      <alignment horizontal="center" vertical="center" wrapText="1"/>
    </xf>
    <xf numFmtId="0" fontId="16" fillId="0" borderId="34" xfId="32" applyFont="1" applyFill="1" applyBorder="1" applyAlignment="1">
      <alignment horizontal="center" vertical="center" wrapText="1"/>
    </xf>
    <xf numFmtId="166" fontId="16" fillId="0" borderId="34" xfId="128" applyNumberFormat="1" applyFont="1" applyFill="1" applyBorder="1" applyAlignment="1" applyProtection="1">
      <alignment horizontal="right"/>
    </xf>
    <xf numFmtId="4" fontId="16" fillId="0" borderId="34" xfId="32" applyNumberFormat="1" applyFont="1" applyFill="1" applyBorder="1" applyAlignment="1">
      <alignment horizontal="right"/>
    </xf>
    <xf numFmtId="4" fontId="16" fillId="0" borderId="34" xfId="47" applyFont="1" applyFill="1" applyBorder="1" applyAlignment="1">
      <alignment horizontal="right" vertical="center" shrinkToFit="1"/>
    </xf>
    <xf numFmtId="4" fontId="16" fillId="0" borderId="34" xfId="47" applyFont="1" applyFill="1" applyBorder="1">
      <alignment horizontal="right" shrinkToFit="1"/>
    </xf>
    <xf numFmtId="4" fontId="15" fillId="0" borderId="34" xfId="0" applyNumberFormat="1" applyFont="1" applyFill="1" applyBorder="1" applyProtection="1">
      <protection locked="0"/>
    </xf>
    <xf numFmtId="0" fontId="13" fillId="0" borderId="0" xfId="0" applyFont="1" applyFill="1" applyProtection="1">
      <protection locked="0"/>
    </xf>
    <xf numFmtId="0" fontId="14" fillId="3" borderId="36" xfId="0" applyFont="1" applyFill="1" applyBorder="1" applyAlignment="1">
      <alignment horizontal="center" vertical="center" wrapText="1"/>
    </xf>
  </cellXfs>
  <cellStyles count="135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ex95" xfId="134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2" xfId="133"/>
    <cellStyle name="Обычный_Доходы" xfId="1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4"/>
  <sheetViews>
    <sheetView tabSelected="1" workbookViewId="0">
      <pane xSplit="3" ySplit="3" topLeftCell="D4" activePane="bottomRight" state="frozen"/>
      <selection pane="topRight" activeCell="D1" sqref="D1"/>
      <selection pane="bottomLeft" activeCell="A6" sqref="A6"/>
      <selection pane="bottomRight" activeCell="E12" sqref="E12"/>
    </sheetView>
  </sheetViews>
  <sheetFormatPr defaultColWidth="8.85546875" defaultRowHeight="14.25"/>
  <cols>
    <col min="1" max="1" width="7.7109375" style="5" customWidth="1"/>
    <col min="2" max="2" width="84" style="28" customWidth="1"/>
    <col min="3" max="3" width="28.140625" style="11" customWidth="1"/>
    <col min="4" max="4" width="20.28515625" style="59" customWidth="1"/>
    <col min="5" max="6" width="18.5703125" style="46" customWidth="1"/>
    <col min="7" max="16384" width="8.85546875" style="5"/>
  </cols>
  <sheetData>
    <row r="1" spans="1:6" s="19" customFormat="1" ht="146.25" customHeight="1">
      <c r="A1" s="17"/>
      <c r="B1" s="22"/>
      <c r="C1" s="18"/>
      <c r="D1" s="51" t="s">
        <v>247</v>
      </c>
      <c r="E1" s="44"/>
      <c r="F1" s="44"/>
    </row>
    <row r="2" spans="1:6" s="1" customFormat="1" ht="38.25" customHeight="1">
      <c r="A2" s="60" t="s">
        <v>159</v>
      </c>
      <c r="B2" s="60"/>
      <c r="C2" s="60"/>
      <c r="D2" s="60"/>
      <c r="E2" s="45"/>
      <c r="F2" s="45"/>
    </row>
    <row r="3" spans="1:6" s="16" customFormat="1" ht="30">
      <c r="A3" s="13" t="s">
        <v>37</v>
      </c>
      <c r="B3" s="14" t="s">
        <v>0</v>
      </c>
      <c r="C3" s="15" t="s">
        <v>1</v>
      </c>
      <c r="D3" s="52" t="s">
        <v>158</v>
      </c>
      <c r="E3" s="45"/>
      <c r="F3" s="45"/>
    </row>
    <row r="4" spans="1:6" s="3" customFormat="1" ht="15">
      <c r="A4" s="29">
        <v>1</v>
      </c>
      <c r="B4" s="30">
        <v>2</v>
      </c>
      <c r="C4" s="31">
        <v>3</v>
      </c>
      <c r="D4" s="53">
        <v>4</v>
      </c>
      <c r="E4" s="46"/>
      <c r="F4" s="46"/>
    </row>
    <row r="5" spans="1:6" ht="15">
      <c r="A5" s="2">
        <v>1</v>
      </c>
      <c r="B5" s="23" t="s">
        <v>2</v>
      </c>
      <c r="C5" s="4" t="s">
        <v>3</v>
      </c>
      <c r="D5" s="41">
        <f>D7+D53</f>
        <v>7569940554.4899998</v>
      </c>
    </row>
    <row r="6" spans="1:6" ht="15">
      <c r="A6" s="2">
        <v>2</v>
      </c>
      <c r="B6" s="24" t="s">
        <v>4</v>
      </c>
      <c r="C6" s="6"/>
      <c r="D6" s="41"/>
    </row>
    <row r="7" spans="1:6" ht="15">
      <c r="A7" s="2">
        <v>3</v>
      </c>
      <c r="B7" s="21" t="s">
        <v>39</v>
      </c>
      <c r="C7" s="7" t="s">
        <v>5</v>
      </c>
      <c r="D7" s="41">
        <f>D8+D10+D18+D22+D25+D28+D38+D41+D44+D47+D52</f>
        <v>2398636000.6100001</v>
      </c>
    </row>
    <row r="8" spans="1:6" ht="15">
      <c r="A8" s="2">
        <v>4</v>
      </c>
      <c r="B8" s="21" t="s">
        <v>40</v>
      </c>
      <c r="C8" s="7" t="s">
        <v>6</v>
      </c>
      <c r="D8" s="41">
        <f t="shared" ref="D8" si="0">D9</f>
        <v>1850286287.1700001</v>
      </c>
    </row>
    <row r="9" spans="1:6" ht="15">
      <c r="A9" s="2">
        <v>5</v>
      </c>
      <c r="B9" s="21" t="s">
        <v>41</v>
      </c>
      <c r="C9" s="7" t="s">
        <v>7</v>
      </c>
      <c r="D9" s="41">
        <f>1773541468.01+26870000+49874819.16</f>
        <v>1850286287.1700001</v>
      </c>
    </row>
    <row r="10" spans="1:6" ht="30">
      <c r="A10" s="2">
        <v>6</v>
      </c>
      <c r="B10" s="21" t="s">
        <v>38</v>
      </c>
      <c r="C10" s="7" t="s">
        <v>8</v>
      </c>
      <c r="D10" s="41">
        <f>D11+D17</f>
        <v>38795000.000000007</v>
      </c>
    </row>
    <row r="11" spans="1:6" ht="30">
      <c r="A11" s="2">
        <v>7</v>
      </c>
      <c r="B11" s="21" t="s">
        <v>77</v>
      </c>
      <c r="C11" s="7" t="s">
        <v>9</v>
      </c>
      <c r="D11" s="41">
        <f>D12+D13+D14+D15+D16</f>
        <v>38745000.000000007</v>
      </c>
    </row>
    <row r="12" spans="1:6" s="12" customFormat="1" ht="30">
      <c r="A12" s="2">
        <v>8</v>
      </c>
      <c r="B12" s="21" t="s">
        <v>146</v>
      </c>
      <c r="C12" s="7" t="s">
        <v>132</v>
      </c>
      <c r="D12" s="41">
        <v>235000</v>
      </c>
      <c r="E12" s="47"/>
      <c r="F12" s="47"/>
    </row>
    <row r="13" spans="1:6" ht="90">
      <c r="A13" s="2">
        <v>9</v>
      </c>
      <c r="B13" s="21" t="s">
        <v>115</v>
      </c>
      <c r="C13" s="7" t="s">
        <v>58</v>
      </c>
      <c r="D13" s="41">
        <v>19939690.59</v>
      </c>
      <c r="E13" s="40"/>
    </row>
    <row r="14" spans="1:6" ht="95.25" customHeight="1">
      <c r="A14" s="2">
        <v>10</v>
      </c>
      <c r="B14" s="21" t="s">
        <v>141</v>
      </c>
      <c r="C14" s="7" t="s">
        <v>59</v>
      </c>
      <c r="D14" s="41">
        <v>115100.6</v>
      </c>
    </row>
    <row r="15" spans="1:6" ht="90">
      <c r="A15" s="2">
        <v>11</v>
      </c>
      <c r="B15" s="21" t="s">
        <v>142</v>
      </c>
      <c r="C15" s="7" t="s">
        <v>60</v>
      </c>
      <c r="D15" s="41">
        <v>20674244.07</v>
      </c>
    </row>
    <row r="16" spans="1:6" ht="90">
      <c r="A16" s="2">
        <v>12</v>
      </c>
      <c r="B16" s="21" t="s">
        <v>116</v>
      </c>
      <c r="C16" s="7" t="s">
        <v>61</v>
      </c>
      <c r="D16" s="41">
        <v>-2219035.2599999998</v>
      </c>
    </row>
    <row r="17" spans="1:4" ht="15">
      <c r="A17" s="2">
        <v>13</v>
      </c>
      <c r="B17" s="21" t="s">
        <v>161</v>
      </c>
      <c r="C17" s="7" t="s">
        <v>160</v>
      </c>
      <c r="D17" s="41">
        <v>50000</v>
      </c>
    </row>
    <row r="18" spans="1:4" ht="15">
      <c r="A18" s="2">
        <v>14</v>
      </c>
      <c r="B18" s="21" t="s">
        <v>78</v>
      </c>
      <c r="C18" s="7" t="s">
        <v>10</v>
      </c>
      <c r="D18" s="41">
        <f>D19+D21+D20</f>
        <v>247217000</v>
      </c>
    </row>
    <row r="19" spans="1:4" ht="15">
      <c r="A19" s="2">
        <v>15</v>
      </c>
      <c r="B19" s="21" t="s">
        <v>79</v>
      </c>
      <c r="C19" s="7" t="s">
        <v>11</v>
      </c>
      <c r="D19" s="54">
        <f>189489000+40000000</f>
        <v>229489000</v>
      </c>
    </row>
    <row r="20" spans="1:4" ht="15">
      <c r="A20" s="2">
        <v>16</v>
      </c>
      <c r="B20" s="21" t="s">
        <v>120</v>
      </c>
      <c r="C20" s="7" t="s">
        <v>121</v>
      </c>
      <c r="D20" s="54">
        <f>448000+1600000</f>
        <v>2048000</v>
      </c>
    </row>
    <row r="21" spans="1:4" ht="15">
      <c r="A21" s="2">
        <v>17</v>
      </c>
      <c r="B21" s="21" t="s">
        <v>80</v>
      </c>
      <c r="C21" s="7" t="s">
        <v>12</v>
      </c>
      <c r="D21" s="54">
        <v>15680000</v>
      </c>
    </row>
    <row r="22" spans="1:4" ht="15">
      <c r="A22" s="2">
        <v>18</v>
      </c>
      <c r="B22" s="21" t="s">
        <v>81</v>
      </c>
      <c r="C22" s="7" t="s">
        <v>13</v>
      </c>
      <c r="D22" s="41">
        <f>D23+D24</f>
        <v>62226000</v>
      </c>
    </row>
    <row r="23" spans="1:4" ht="15">
      <c r="A23" s="2">
        <v>19</v>
      </c>
      <c r="B23" s="21" t="s">
        <v>82</v>
      </c>
      <c r="C23" s="7" t="s">
        <v>14</v>
      </c>
      <c r="D23" s="41">
        <v>33226000</v>
      </c>
    </row>
    <row r="24" spans="1:4" ht="15">
      <c r="A24" s="2">
        <v>20</v>
      </c>
      <c r="B24" s="21" t="s">
        <v>83</v>
      </c>
      <c r="C24" s="7" t="s">
        <v>15</v>
      </c>
      <c r="D24" s="41">
        <v>29000000</v>
      </c>
    </row>
    <row r="25" spans="1:4" ht="15">
      <c r="A25" s="2">
        <v>21</v>
      </c>
      <c r="B25" s="21" t="s">
        <v>84</v>
      </c>
      <c r="C25" s="7" t="s">
        <v>16</v>
      </c>
      <c r="D25" s="41">
        <f t="shared" ref="D25" si="1">D26+D27</f>
        <v>37800000</v>
      </c>
    </row>
    <row r="26" spans="1:4" ht="30">
      <c r="A26" s="2">
        <v>22</v>
      </c>
      <c r="B26" s="21" t="s">
        <v>85</v>
      </c>
      <c r="C26" s="7" t="s">
        <v>17</v>
      </c>
      <c r="D26" s="54">
        <f>19743600+18046400</f>
        <v>37790000</v>
      </c>
    </row>
    <row r="27" spans="1:4" ht="30">
      <c r="A27" s="2">
        <v>23</v>
      </c>
      <c r="B27" s="21" t="s">
        <v>86</v>
      </c>
      <c r="C27" s="7" t="s">
        <v>18</v>
      </c>
      <c r="D27" s="54">
        <f>56400-46400</f>
        <v>10000</v>
      </c>
    </row>
    <row r="28" spans="1:4" ht="30">
      <c r="A28" s="2">
        <v>24</v>
      </c>
      <c r="B28" s="21" t="s">
        <v>87</v>
      </c>
      <c r="C28" s="7" t="s">
        <v>19</v>
      </c>
      <c r="D28" s="55">
        <f>D29+D30+D36+D37</f>
        <v>81042997.579999998</v>
      </c>
    </row>
    <row r="29" spans="1:4" ht="60">
      <c r="A29" s="2">
        <v>25</v>
      </c>
      <c r="B29" s="21" t="s">
        <v>88</v>
      </c>
      <c r="C29" s="7" t="s">
        <v>20</v>
      </c>
      <c r="D29" s="55">
        <f>5500000+2752700</f>
        <v>8252700</v>
      </c>
    </row>
    <row r="30" spans="1:4" ht="68.25" customHeight="1">
      <c r="A30" s="2">
        <v>26</v>
      </c>
      <c r="B30" s="21" t="s">
        <v>89</v>
      </c>
      <c r="C30" s="7" t="s">
        <v>21</v>
      </c>
      <c r="D30" s="55">
        <f>D31+D32+D33+D34+D35</f>
        <v>48965300</v>
      </c>
    </row>
    <row r="31" spans="1:4" ht="45">
      <c r="A31" s="2">
        <v>27</v>
      </c>
      <c r="B31" s="21" t="s">
        <v>90</v>
      </c>
      <c r="C31" s="7" t="s">
        <v>22</v>
      </c>
      <c r="D31" s="41">
        <v>32500000</v>
      </c>
    </row>
    <row r="32" spans="1:4" ht="60">
      <c r="A32" s="2">
        <v>28</v>
      </c>
      <c r="B32" s="21" t="s">
        <v>118</v>
      </c>
      <c r="C32" s="7" t="s">
        <v>23</v>
      </c>
      <c r="D32" s="41">
        <v>8200000</v>
      </c>
    </row>
    <row r="33" spans="1:6" ht="60">
      <c r="A33" s="2">
        <v>29</v>
      </c>
      <c r="B33" s="21" t="s">
        <v>117</v>
      </c>
      <c r="C33" s="7" t="s">
        <v>24</v>
      </c>
      <c r="D33" s="41">
        <v>62300</v>
      </c>
    </row>
    <row r="34" spans="1:6" ht="30">
      <c r="A34" s="2">
        <v>30</v>
      </c>
      <c r="B34" s="21" t="s">
        <v>91</v>
      </c>
      <c r="C34" s="7" t="s">
        <v>25</v>
      </c>
      <c r="D34" s="41">
        <v>8200000</v>
      </c>
    </row>
    <row r="35" spans="1:6" s="9" customFormat="1" ht="30">
      <c r="A35" s="2">
        <v>31</v>
      </c>
      <c r="B35" s="21" t="s">
        <v>128</v>
      </c>
      <c r="C35" s="8" t="s">
        <v>62</v>
      </c>
      <c r="D35" s="41">
        <v>3000</v>
      </c>
      <c r="E35" s="40"/>
      <c r="F35" s="40"/>
    </row>
    <row r="36" spans="1:6" ht="15">
      <c r="A36" s="2">
        <v>32</v>
      </c>
      <c r="B36" s="21" t="s">
        <v>246</v>
      </c>
      <c r="C36" s="7" t="s">
        <v>245</v>
      </c>
      <c r="D36" s="41">
        <v>62281.3</v>
      </c>
    </row>
    <row r="37" spans="1:6" ht="60">
      <c r="A37" s="2">
        <v>33</v>
      </c>
      <c r="B37" s="21" t="s">
        <v>92</v>
      </c>
      <c r="C37" s="7" t="s">
        <v>26</v>
      </c>
      <c r="D37" s="41">
        <f>23702570+60146.28</f>
        <v>23762716.280000001</v>
      </c>
    </row>
    <row r="38" spans="1:6" ht="15">
      <c r="A38" s="2">
        <v>34</v>
      </c>
      <c r="B38" s="21" t="s">
        <v>93</v>
      </c>
      <c r="C38" s="7" t="s">
        <v>27</v>
      </c>
      <c r="D38" s="55">
        <f>D39+D40</f>
        <v>58697400</v>
      </c>
    </row>
    <row r="39" spans="1:6" ht="15">
      <c r="A39" s="2">
        <v>35</v>
      </c>
      <c r="B39" s="21" t="s">
        <v>94</v>
      </c>
      <c r="C39" s="7" t="s">
        <v>28</v>
      </c>
      <c r="D39" s="41">
        <v>57978100</v>
      </c>
    </row>
    <row r="40" spans="1:6" ht="15">
      <c r="A40" s="2">
        <v>36</v>
      </c>
      <c r="B40" s="21" t="s">
        <v>119</v>
      </c>
      <c r="C40" s="7" t="s">
        <v>147</v>
      </c>
      <c r="D40" s="41">
        <v>719300</v>
      </c>
    </row>
    <row r="41" spans="1:6" ht="30">
      <c r="A41" s="2">
        <v>37</v>
      </c>
      <c r="B41" s="21" t="s">
        <v>162</v>
      </c>
      <c r="C41" s="7" t="s">
        <v>122</v>
      </c>
      <c r="D41" s="55">
        <f>D42+D43</f>
        <v>5536713.8600000003</v>
      </c>
    </row>
    <row r="42" spans="1:6" ht="15">
      <c r="A42" s="2">
        <v>38</v>
      </c>
      <c r="B42" s="21" t="s">
        <v>95</v>
      </c>
      <c r="C42" s="7" t="s">
        <v>29</v>
      </c>
      <c r="D42" s="55">
        <v>730000</v>
      </c>
    </row>
    <row r="43" spans="1:6" ht="15">
      <c r="A43" s="2">
        <v>39</v>
      </c>
      <c r="B43" s="21" t="s">
        <v>96</v>
      </c>
      <c r="C43" s="7" t="s">
        <v>30</v>
      </c>
      <c r="D43" s="55">
        <f>1649230+307413.03+2850070.83</f>
        <v>4806713.8600000003</v>
      </c>
    </row>
    <row r="44" spans="1:6" ht="15">
      <c r="A44" s="2">
        <v>40</v>
      </c>
      <c r="B44" s="21" t="s">
        <v>97</v>
      </c>
      <c r="C44" s="7" t="s">
        <v>31</v>
      </c>
      <c r="D44" s="55">
        <f>D45+D46</f>
        <v>13334602</v>
      </c>
    </row>
    <row r="45" spans="1:6" ht="15">
      <c r="A45" s="2">
        <v>41</v>
      </c>
      <c r="B45" s="21" t="s">
        <v>98</v>
      </c>
      <c r="C45" s="7" t="s">
        <v>32</v>
      </c>
      <c r="D45" s="55">
        <v>820000</v>
      </c>
    </row>
    <row r="46" spans="1:6" ht="60">
      <c r="A46" s="2">
        <v>42</v>
      </c>
      <c r="B46" s="21" t="s">
        <v>99</v>
      </c>
      <c r="C46" s="7" t="s">
        <v>33</v>
      </c>
      <c r="D46" s="55">
        <f>10500000+1180464.55+834137.45</f>
        <v>12514602</v>
      </c>
    </row>
    <row r="47" spans="1:6" ht="15">
      <c r="A47" s="2">
        <v>43</v>
      </c>
      <c r="B47" s="21" t="s">
        <v>100</v>
      </c>
      <c r="C47" s="7" t="s">
        <v>34</v>
      </c>
      <c r="D47" s="55">
        <f>SUM(D48:D51)</f>
        <v>3500000</v>
      </c>
    </row>
    <row r="48" spans="1:6" ht="30">
      <c r="A48" s="2">
        <v>44</v>
      </c>
      <c r="B48" s="21" t="s">
        <v>63</v>
      </c>
      <c r="C48" s="7" t="s">
        <v>135</v>
      </c>
      <c r="D48" s="41">
        <v>264800</v>
      </c>
    </row>
    <row r="49" spans="1:6" s="12" customFormat="1" ht="30">
      <c r="A49" s="2">
        <v>45</v>
      </c>
      <c r="B49" s="21" t="s">
        <v>133</v>
      </c>
      <c r="C49" s="7" t="s">
        <v>134</v>
      </c>
      <c r="D49" s="41">
        <v>250000</v>
      </c>
      <c r="E49" s="47"/>
      <c r="F49" s="47"/>
    </row>
    <row r="50" spans="1:6" ht="80.25" customHeight="1">
      <c r="A50" s="2">
        <v>46</v>
      </c>
      <c r="B50" s="21" t="s">
        <v>65</v>
      </c>
      <c r="C50" s="7" t="s">
        <v>136</v>
      </c>
      <c r="D50" s="41">
        <v>2865660</v>
      </c>
    </row>
    <row r="51" spans="1:6" ht="15">
      <c r="A51" s="2">
        <v>47</v>
      </c>
      <c r="B51" s="21" t="s">
        <v>66</v>
      </c>
      <c r="C51" s="7" t="s">
        <v>64</v>
      </c>
      <c r="D51" s="41">
        <v>119540</v>
      </c>
    </row>
    <row r="52" spans="1:6" s="20" customFormat="1" ht="15">
      <c r="A52" s="2">
        <v>48</v>
      </c>
      <c r="B52" s="21" t="s">
        <v>144</v>
      </c>
      <c r="C52" s="7" t="s">
        <v>145</v>
      </c>
      <c r="D52" s="56">
        <v>200000</v>
      </c>
      <c r="E52" s="48"/>
      <c r="F52" s="48"/>
    </row>
    <row r="53" spans="1:6" ht="15">
      <c r="A53" s="2">
        <v>49</v>
      </c>
      <c r="B53" s="21" t="s">
        <v>101</v>
      </c>
      <c r="C53" s="7" t="s">
        <v>35</v>
      </c>
      <c r="D53" s="41">
        <f>D54+D140+D141+D142</f>
        <v>5171304553.8800001</v>
      </c>
    </row>
    <row r="54" spans="1:6" ht="30">
      <c r="A54" s="2">
        <v>50</v>
      </c>
      <c r="B54" s="21" t="s">
        <v>102</v>
      </c>
      <c r="C54" s="7" t="s">
        <v>36</v>
      </c>
      <c r="D54" s="41">
        <f>D55+D62+D100+D124</f>
        <v>4833209317.0500002</v>
      </c>
    </row>
    <row r="55" spans="1:6" ht="15">
      <c r="A55" s="2">
        <v>51</v>
      </c>
      <c r="B55" s="21" t="s">
        <v>103</v>
      </c>
      <c r="C55" s="7" t="s">
        <v>42</v>
      </c>
      <c r="D55" s="41">
        <f>D56+D58+D60</f>
        <v>1830870000</v>
      </c>
    </row>
    <row r="56" spans="1:6" ht="15">
      <c r="A56" s="2">
        <v>52</v>
      </c>
      <c r="B56" s="21" t="s">
        <v>104</v>
      </c>
      <c r="C56" s="7" t="s">
        <v>43</v>
      </c>
      <c r="D56" s="41">
        <f t="shared" ref="D56" si="2">D57</f>
        <v>266342000</v>
      </c>
    </row>
    <row r="57" spans="1:6" ht="30">
      <c r="A57" s="2">
        <v>53</v>
      </c>
      <c r="B57" s="21" t="s">
        <v>71</v>
      </c>
      <c r="C57" s="7" t="s">
        <v>44</v>
      </c>
      <c r="D57" s="41">
        <v>266342000</v>
      </c>
    </row>
    <row r="58" spans="1:6" ht="30">
      <c r="A58" s="2">
        <v>54</v>
      </c>
      <c r="B58" s="21" t="s">
        <v>69</v>
      </c>
      <c r="C58" s="7" t="s">
        <v>67</v>
      </c>
      <c r="D58" s="41">
        <f t="shared" ref="D58" si="3">D59</f>
        <v>1418949000</v>
      </c>
    </row>
    <row r="59" spans="1:6" ht="30">
      <c r="A59" s="2">
        <v>55</v>
      </c>
      <c r="B59" s="21" t="s">
        <v>70</v>
      </c>
      <c r="C59" s="7" t="s">
        <v>68</v>
      </c>
      <c r="D59" s="41">
        <f>1314481000+104468000</f>
        <v>1418949000</v>
      </c>
    </row>
    <row r="60" spans="1:6" ht="30">
      <c r="A60" s="2">
        <v>56</v>
      </c>
      <c r="B60" s="21" t="s">
        <v>105</v>
      </c>
      <c r="C60" s="7" t="s">
        <v>45</v>
      </c>
      <c r="D60" s="41">
        <f>D61</f>
        <v>145579000</v>
      </c>
    </row>
    <row r="61" spans="1:6" ht="30">
      <c r="A61" s="2">
        <v>57</v>
      </c>
      <c r="B61" s="21" t="s">
        <v>106</v>
      </c>
      <c r="C61" s="7" t="s">
        <v>46</v>
      </c>
      <c r="D61" s="41">
        <v>145579000</v>
      </c>
    </row>
    <row r="62" spans="1:6" ht="30">
      <c r="A62" s="2">
        <v>58</v>
      </c>
      <c r="B62" s="21" t="s">
        <v>107</v>
      </c>
      <c r="C62" s="7" t="s">
        <v>47</v>
      </c>
      <c r="D62" s="41">
        <f>D63+D65+D67+D69+D71+D73+D75+D77+D79+D81+D83</f>
        <v>481471217.05000001</v>
      </c>
    </row>
    <row r="63" spans="1:6" s="36" customFormat="1" ht="60">
      <c r="A63" s="2">
        <v>59</v>
      </c>
      <c r="B63" s="33" t="s">
        <v>208</v>
      </c>
      <c r="C63" s="34" t="s">
        <v>206</v>
      </c>
      <c r="D63" s="35">
        <f>D64</f>
        <v>95890000</v>
      </c>
      <c r="E63" s="49"/>
      <c r="F63" s="49"/>
    </row>
    <row r="64" spans="1:6" s="36" customFormat="1" ht="60">
      <c r="A64" s="2">
        <v>60</v>
      </c>
      <c r="B64" s="33" t="s">
        <v>209</v>
      </c>
      <c r="C64" s="34" t="s">
        <v>207</v>
      </c>
      <c r="D64" s="37">
        <f>145799900-49909900</f>
        <v>95890000</v>
      </c>
      <c r="E64" s="49"/>
      <c r="F64" s="49"/>
    </row>
    <row r="65" spans="1:6" s="36" customFormat="1" ht="30">
      <c r="A65" s="2">
        <v>61</v>
      </c>
      <c r="B65" s="33" t="s">
        <v>165</v>
      </c>
      <c r="C65" s="34" t="s">
        <v>166</v>
      </c>
      <c r="D65" s="35">
        <f>D66</f>
        <v>268800</v>
      </c>
      <c r="E65" s="49"/>
      <c r="F65" s="49"/>
    </row>
    <row r="66" spans="1:6" s="36" customFormat="1" ht="30">
      <c r="A66" s="2">
        <v>62</v>
      </c>
      <c r="B66" s="33" t="s">
        <v>167</v>
      </c>
      <c r="C66" s="34" t="s">
        <v>168</v>
      </c>
      <c r="D66" s="37">
        <v>268800</v>
      </c>
      <c r="E66" s="49"/>
      <c r="F66" s="49"/>
    </row>
    <row r="67" spans="1:6" s="36" customFormat="1" ht="30">
      <c r="A67" s="2">
        <v>63</v>
      </c>
      <c r="B67" s="33" t="s">
        <v>210</v>
      </c>
      <c r="C67" s="34" t="s">
        <v>232</v>
      </c>
      <c r="D67" s="35">
        <f>D68</f>
        <v>90624000</v>
      </c>
      <c r="E67" s="49"/>
      <c r="F67" s="49"/>
    </row>
    <row r="68" spans="1:6" s="36" customFormat="1" ht="30">
      <c r="A68" s="2">
        <v>64</v>
      </c>
      <c r="B68" s="33" t="s">
        <v>211</v>
      </c>
      <c r="C68" s="34" t="s">
        <v>233</v>
      </c>
      <c r="D68" s="37">
        <f>49222300+48020300-6618600</f>
        <v>90624000</v>
      </c>
      <c r="E68" s="49"/>
      <c r="F68" s="49"/>
    </row>
    <row r="69" spans="1:6" s="36" customFormat="1" ht="15">
      <c r="A69" s="2">
        <v>65</v>
      </c>
      <c r="B69" s="33" t="s">
        <v>169</v>
      </c>
      <c r="C69" s="34" t="s">
        <v>170</v>
      </c>
      <c r="D69" s="35">
        <f>D70</f>
        <v>54641200</v>
      </c>
      <c r="E69" s="49"/>
      <c r="F69" s="49"/>
    </row>
    <row r="70" spans="1:6" s="36" customFormat="1" ht="15">
      <c r="A70" s="2">
        <v>66</v>
      </c>
      <c r="B70" s="33" t="s">
        <v>171</v>
      </c>
      <c r="C70" s="34" t="s">
        <v>172</v>
      </c>
      <c r="D70" s="37">
        <f>16938800+37702400</f>
        <v>54641200</v>
      </c>
      <c r="E70" s="49"/>
      <c r="F70" s="49"/>
    </row>
    <row r="71" spans="1:6" s="36" customFormat="1" ht="45">
      <c r="A71" s="2">
        <v>67</v>
      </c>
      <c r="B71" s="33" t="s">
        <v>173</v>
      </c>
      <c r="C71" s="34" t="s">
        <v>174</v>
      </c>
      <c r="D71" s="35">
        <f>D72</f>
        <v>1500400</v>
      </c>
      <c r="E71" s="49"/>
      <c r="F71" s="49"/>
    </row>
    <row r="72" spans="1:6" s="36" customFormat="1" ht="45">
      <c r="A72" s="2">
        <v>68</v>
      </c>
      <c r="B72" s="33" t="s">
        <v>175</v>
      </c>
      <c r="C72" s="34" t="s">
        <v>176</v>
      </c>
      <c r="D72" s="38">
        <v>1500400</v>
      </c>
      <c r="E72" s="49"/>
      <c r="F72" s="49"/>
    </row>
    <row r="73" spans="1:6" s="9" customFormat="1" ht="30">
      <c r="A73" s="2">
        <v>69</v>
      </c>
      <c r="B73" s="21" t="s">
        <v>235</v>
      </c>
      <c r="C73" s="7" t="s">
        <v>236</v>
      </c>
      <c r="D73" s="50">
        <f>D74</f>
        <v>2845740.23</v>
      </c>
      <c r="E73" s="43"/>
    </row>
    <row r="74" spans="1:6" s="9" customFormat="1" ht="30">
      <c r="A74" s="2">
        <v>70</v>
      </c>
      <c r="B74" s="21" t="s">
        <v>237</v>
      </c>
      <c r="C74" s="7" t="s">
        <v>238</v>
      </c>
      <c r="D74" s="50">
        <v>2845740.23</v>
      </c>
      <c r="E74" s="43"/>
    </row>
    <row r="75" spans="1:6" s="36" customFormat="1" ht="30">
      <c r="A75" s="2">
        <v>71</v>
      </c>
      <c r="B75" s="33" t="s">
        <v>177</v>
      </c>
      <c r="C75" s="34" t="s">
        <v>178</v>
      </c>
      <c r="D75" s="35">
        <f>D76</f>
        <v>2182600</v>
      </c>
      <c r="E75" s="49"/>
      <c r="F75" s="49"/>
    </row>
    <row r="76" spans="1:6" s="36" customFormat="1" ht="30">
      <c r="A76" s="2">
        <v>72</v>
      </c>
      <c r="B76" s="33" t="s">
        <v>179</v>
      </c>
      <c r="C76" s="34" t="s">
        <v>180</v>
      </c>
      <c r="D76" s="37">
        <v>2182600</v>
      </c>
      <c r="E76" s="49"/>
      <c r="F76" s="49"/>
    </row>
    <row r="77" spans="1:6" s="36" customFormat="1" ht="15">
      <c r="A77" s="2">
        <v>73</v>
      </c>
      <c r="B77" s="33" t="s">
        <v>181</v>
      </c>
      <c r="C77" s="34" t="s">
        <v>182</v>
      </c>
      <c r="D77" s="35">
        <f>D78</f>
        <v>100000</v>
      </c>
      <c r="E77" s="49"/>
      <c r="F77" s="49"/>
    </row>
    <row r="78" spans="1:6" s="36" customFormat="1" ht="15">
      <c r="A78" s="2">
        <v>74</v>
      </c>
      <c r="B78" s="33" t="s">
        <v>183</v>
      </c>
      <c r="C78" s="34" t="s">
        <v>184</v>
      </c>
      <c r="D78" s="38">
        <v>100000</v>
      </c>
      <c r="E78" s="49"/>
      <c r="F78" s="49"/>
    </row>
    <row r="79" spans="1:6" s="36" customFormat="1" ht="30">
      <c r="A79" s="2">
        <v>75</v>
      </c>
      <c r="B79" s="33" t="s">
        <v>185</v>
      </c>
      <c r="C79" s="34" t="s">
        <v>186</v>
      </c>
      <c r="D79" s="35">
        <f>D80</f>
        <v>30000000</v>
      </c>
      <c r="E79" s="49"/>
      <c r="F79" s="49"/>
    </row>
    <row r="80" spans="1:6" s="36" customFormat="1" ht="30">
      <c r="A80" s="2">
        <v>76</v>
      </c>
      <c r="B80" s="33" t="s">
        <v>187</v>
      </c>
      <c r="C80" s="34" t="s">
        <v>188</v>
      </c>
      <c r="D80" s="38">
        <v>30000000</v>
      </c>
      <c r="E80" s="49"/>
      <c r="F80" s="49"/>
    </row>
    <row r="81" spans="1:7" s="36" customFormat="1" ht="30">
      <c r="A81" s="2">
        <v>77</v>
      </c>
      <c r="B81" s="33" t="s">
        <v>189</v>
      </c>
      <c r="C81" s="34" t="s">
        <v>190</v>
      </c>
      <c r="D81" s="39">
        <f>D82</f>
        <v>17736376.82</v>
      </c>
      <c r="E81" s="49"/>
      <c r="F81" s="49"/>
    </row>
    <row r="82" spans="1:7" s="36" customFormat="1" ht="30">
      <c r="A82" s="2">
        <v>78</v>
      </c>
      <c r="B82" s="33" t="s">
        <v>191</v>
      </c>
      <c r="C82" s="34" t="s">
        <v>192</v>
      </c>
      <c r="D82" s="38">
        <f>17938477.93-202101.11</f>
        <v>17736376.82</v>
      </c>
      <c r="E82" s="49"/>
      <c r="F82" s="49"/>
    </row>
    <row r="83" spans="1:7" s="9" customFormat="1" ht="15">
      <c r="A83" s="2">
        <v>79</v>
      </c>
      <c r="B83" s="21" t="s">
        <v>137</v>
      </c>
      <c r="C83" s="7" t="s">
        <v>124</v>
      </c>
      <c r="D83" s="41">
        <f t="shared" ref="D83" si="4">D84</f>
        <v>185682100</v>
      </c>
      <c r="E83" s="40"/>
      <c r="F83" s="40"/>
    </row>
    <row r="84" spans="1:7" s="9" customFormat="1" ht="15">
      <c r="A84" s="2">
        <v>80</v>
      </c>
      <c r="B84" s="21" t="s">
        <v>138</v>
      </c>
      <c r="C84" s="7" t="s">
        <v>125</v>
      </c>
      <c r="D84" s="41">
        <f>SUM(D85:D99)</f>
        <v>185682100</v>
      </c>
      <c r="E84" s="40"/>
      <c r="F84" s="40"/>
    </row>
    <row r="85" spans="1:7" s="9" customFormat="1" ht="30">
      <c r="A85" s="2">
        <v>81</v>
      </c>
      <c r="B85" s="25" t="s">
        <v>126</v>
      </c>
      <c r="C85" s="7" t="s">
        <v>125</v>
      </c>
      <c r="D85" s="41">
        <v>72412000</v>
      </c>
      <c r="E85" s="40"/>
      <c r="F85" s="40"/>
    </row>
    <row r="86" spans="1:7" s="9" customFormat="1" ht="45">
      <c r="A86" s="2">
        <v>82</v>
      </c>
      <c r="B86" s="25" t="s">
        <v>127</v>
      </c>
      <c r="C86" s="7" t="s">
        <v>125</v>
      </c>
      <c r="D86" s="41">
        <v>31223500</v>
      </c>
      <c r="E86" s="40"/>
      <c r="F86" s="40"/>
    </row>
    <row r="87" spans="1:7" s="9" customFormat="1" ht="30">
      <c r="A87" s="2">
        <v>83</v>
      </c>
      <c r="B87" s="25" t="s">
        <v>152</v>
      </c>
      <c r="C87" s="7" t="s">
        <v>125</v>
      </c>
      <c r="D87" s="41">
        <v>19699000</v>
      </c>
      <c r="E87" s="40"/>
      <c r="F87" s="40"/>
    </row>
    <row r="88" spans="1:7" s="9" customFormat="1" ht="30">
      <c r="A88" s="2">
        <v>84</v>
      </c>
      <c r="B88" s="25" t="s">
        <v>139</v>
      </c>
      <c r="C88" s="7" t="s">
        <v>125</v>
      </c>
      <c r="D88" s="41">
        <v>3596600</v>
      </c>
      <c r="E88" s="40"/>
      <c r="F88" s="40"/>
    </row>
    <row r="89" spans="1:7" s="9" customFormat="1" ht="30">
      <c r="A89" s="2">
        <v>85</v>
      </c>
      <c r="B89" s="25" t="s">
        <v>140</v>
      </c>
      <c r="C89" s="7" t="s">
        <v>125</v>
      </c>
      <c r="D89" s="41">
        <v>76200</v>
      </c>
      <c r="E89" s="40"/>
      <c r="F89" s="40"/>
    </row>
    <row r="90" spans="1:7" s="9" customFormat="1" ht="24.6" customHeight="1">
      <c r="A90" s="2">
        <v>86</v>
      </c>
      <c r="B90" s="25" t="s">
        <v>195</v>
      </c>
      <c r="C90" s="7" t="s">
        <v>125</v>
      </c>
      <c r="D90" s="41">
        <v>1206800</v>
      </c>
      <c r="E90" s="40"/>
      <c r="F90" s="40"/>
    </row>
    <row r="91" spans="1:7" s="9" customFormat="1" ht="33" customHeight="1">
      <c r="A91" s="2">
        <v>87</v>
      </c>
      <c r="B91" s="25" t="s">
        <v>155</v>
      </c>
      <c r="C91" s="7" t="s">
        <v>125</v>
      </c>
      <c r="D91" s="41">
        <v>240600</v>
      </c>
      <c r="E91" s="40"/>
      <c r="F91" s="40"/>
    </row>
    <row r="92" spans="1:7" s="9" customFormat="1" ht="30">
      <c r="A92" s="2">
        <v>88</v>
      </c>
      <c r="B92" s="25" t="s">
        <v>151</v>
      </c>
      <c r="C92" s="7" t="s">
        <v>125</v>
      </c>
      <c r="D92" s="41">
        <v>74800</v>
      </c>
      <c r="E92" s="40"/>
      <c r="F92" s="40"/>
    </row>
    <row r="93" spans="1:7" s="9" customFormat="1" ht="30">
      <c r="A93" s="2">
        <v>89</v>
      </c>
      <c r="B93" s="25" t="s">
        <v>153</v>
      </c>
      <c r="C93" s="7" t="s">
        <v>125</v>
      </c>
      <c r="D93" s="41">
        <v>8877300</v>
      </c>
      <c r="E93" s="40"/>
      <c r="F93" s="40"/>
    </row>
    <row r="94" spans="1:7" s="9" customFormat="1" ht="15">
      <c r="A94" s="2">
        <v>90</v>
      </c>
      <c r="B94" s="25" t="s">
        <v>154</v>
      </c>
      <c r="C94" s="7" t="s">
        <v>125</v>
      </c>
      <c r="D94" s="41">
        <v>10338600</v>
      </c>
      <c r="E94" s="40"/>
      <c r="F94" s="40"/>
    </row>
    <row r="95" spans="1:7" s="9" customFormat="1" ht="81" customHeight="1">
      <c r="A95" s="2">
        <v>91</v>
      </c>
      <c r="B95" s="32" t="s">
        <v>163</v>
      </c>
      <c r="C95" s="7" t="s">
        <v>125</v>
      </c>
      <c r="D95" s="41">
        <v>223500</v>
      </c>
      <c r="E95" s="40"/>
      <c r="F95" s="40"/>
    </row>
    <row r="96" spans="1:7" s="9" customFormat="1" ht="36" customHeight="1">
      <c r="A96" s="2">
        <v>92</v>
      </c>
      <c r="B96" s="32" t="s">
        <v>193</v>
      </c>
      <c r="C96" s="7" t="s">
        <v>125</v>
      </c>
      <c r="D96" s="38">
        <v>159800</v>
      </c>
      <c r="E96" s="40"/>
      <c r="F96" s="40"/>
      <c r="G96" s="40"/>
    </row>
    <row r="97" spans="1:7" s="9" customFormat="1" ht="31.9" customHeight="1">
      <c r="A97" s="2">
        <v>93</v>
      </c>
      <c r="B97" s="32" t="s">
        <v>194</v>
      </c>
      <c r="C97" s="7" t="s">
        <v>125</v>
      </c>
      <c r="D97" s="38">
        <v>1751000</v>
      </c>
      <c r="E97" s="40"/>
      <c r="F97" s="40"/>
      <c r="G97" s="40"/>
    </row>
    <row r="98" spans="1:7" s="9" customFormat="1" ht="63" customHeight="1">
      <c r="A98" s="2">
        <v>94</v>
      </c>
      <c r="B98" s="32" t="s">
        <v>212</v>
      </c>
      <c r="C98" s="7" t="s">
        <v>125</v>
      </c>
      <c r="D98" s="38">
        <v>14802400</v>
      </c>
      <c r="E98" s="40"/>
      <c r="F98" s="40"/>
      <c r="G98" s="40"/>
    </row>
    <row r="99" spans="1:7" s="9" customFormat="1" ht="33" customHeight="1">
      <c r="A99" s="2">
        <v>95</v>
      </c>
      <c r="B99" s="32" t="s">
        <v>240</v>
      </c>
      <c r="C99" s="7" t="s">
        <v>125</v>
      </c>
      <c r="D99" s="38">
        <v>21000000</v>
      </c>
      <c r="E99" s="40"/>
      <c r="F99" s="40"/>
      <c r="G99" s="40"/>
    </row>
    <row r="100" spans="1:7" ht="15">
      <c r="A100" s="2">
        <v>96</v>
      </c>
      <c r="B100" s="21" t="s">
        <v>109</v>
      </c>
      <c r="C100" s="7" t="s">
        <v>48</v>
      </c>
      <c r="D100" s="41">
        <f t="shared" ref="D100" si="5">D101+D103+D114+D116+D118+D120</f>
        <v>2389637600</v>
      </c>
    </row>
    <row r="101" spans="1:7" ht="30">
      <c r="A101" s="2">
        <v>97</v>
      </c>
      <c r="B101" s="26" t="s">
        <v>108</v>
      </c>
      <c r="C101" s="7" t="s">
        <v>49</v>
      </c>
      <c r="D101" s="55">
        <f>D102</f>
        <v>18974800</v>
      </c>
    </row>
    <row r="102" spans="1:7" ht="30">
      <c r="A102" s="2">
        <v>98</v>
      </c>
      <c r="B102" s="21" t="s">
        <v>110</v>
      </c>
      <c r="C102" s="7" t="s">
        <v>50</v>
      </c>
      <c r="D102" s="41">
        <v>18974800</v>
      </c>
    </row>
    <row r="103" spans="1:7" ht="30">
      <c r="A103" s="2">
        <v>99</v>
      </c>
      <c r="B103" s="21" t="s">
        <v>111</v>
      </c>
      <c r="C103" s="7" t="s">
        <v>72</v>
      </c>
      <c r="D103" s="55">
        <f>D104</f>
        <v>305276300</v>
      </c>
    </row>
    <row r="104" spans="1:7" ht="33.75" customHeight="1">
      <c r="A104" s="2">
        <v>100</v>
      </c>
      <c r="B104" s="21" t="s">
        <v>164</v>
      </c>
      <c r="C104" s="7" t="s">
        <v>51</v>
      </c>
      <c r="D104" s="55">
        <f>SUM(D105:D113)</f>
        <v>305276300</v>
      </c>
    </row>
    <row r="105" spans="1:7" ht="60">
      <c r="A105" s="2">
        <v>101</v>
      </c>
      <c r="B105" s="25" t="s">
        <v>148</v>
      </c>
      <c r="C105" s="7" t="s">
        <v>51</v>
      </c>
      <c r="D105" s="41">
        <v>334000</v>
      </c>
    </row>
    <row r="106" spans="1:7" ht="60">
      <c r="A106" s="2">
        <v>102</v>
      </c>
      <c r="B106" s="25" t="s">
        <v>196</v>
      </c>
      <c r="C106" s="7" t="s">
        <v>51</v>
      </c>
      <c r="D106" s="55">
        <v>200</v>
      </c>
    </row>
    <row r="107" spans="1:7" ht="30">
      <c r="A107" s="2">
        <v>103</v>
      </c>
      <c r="B107" s="25" t="s">
        <v>197</v>
      </c>
      <c r="C107" s="7" t="s">
        <v>51</v>
      </c>
      <c r="D107" s="55">
        <v>143900</v>
      </c>
    </row>
    <row r="108" spans="1:7" ht="90">
      <c r="A108" s="2">
        <v>104</v>
      </c>
      <c r="B108" s="25" t="s">
        <v>149</v>
      </c>
      <c r="C108" s="7" t="s">
        <v>51</v>
      </c>
      <c r="D108" s="55">
        <v>200</v>
      </c>
    </row>
    <row r="109" spans="1:7" ht="60">
      <c r="A109" s="2">
        <v>105</v>
      </c>
      <c r="B109" s="25" t="s">
        <v>198</v>
      </c>
      <c r="C109" s="7" t="s">
        <v>51</v>
      </c>
      <c r="D109" s="55">
        <f>2589000-342500</f>
        <v>2246500</v>
      </c>
    </row>
    <row r="110" spans="1:7" ht="45">
      <c r="A110" s="2">
        <v>106</v>
      </c>
      <c r="B110" s="25" t="s">
        <v>199</v>
      </c>
      <c r="C110" s="7" t="s">
        <v>51</v>
      </c>
      <c r="D110" s="55">
        <v>3085100</v>
      </c>
    </row>
    <row r="111" spans="1:7" ht="45">
      <c r="A111" s="2">
        <v>107</v>
      </c>
      <c r="B111" s="27" t="s">
        <v>200</v>
      </c>
      <c r="C111" s="7" t="s">
        <v>51</v>
      </c>
      <c r="D111" s="55">
        <v>2800</v>
      </c>
    </row>
    <row r="112" spans="1:7" ht="75">
      <c r="A112" s="2">
        <v>108</v>
      </c>
      <c r="B112" s="27" t="s">
        <v>150</v>
      </c>
      <c r="C112" s="7" t="s">
        <v>51</v>
      </c>
      <c r="D112" s="55">
        <v>3732400</v>
      </c>
    </row>
    <row r="113" spans="1:6" ht="45">
      <c r="A113" s="2">
        <v>109</v>
      </c>
      <c r="B113" s="25" t="s">
        <v>201</v>
      </c>
      <c r="C113" s="7" t="s">
        <v>51</v>
      </c>
      <c r="D113" s="55">
        <v>295731200</v>
      </c>
    </row>
    <row r="114" spans="1:6" s="9" customFormat="1" ht="45">
      <c r="A114" s="2">
        <v>110</v>
      </c>
      <c r="B114" s="21" t="s">
        <v>76</v>
      </c>
      <c r="C114" s="7" t="s">
        <v>73</v>
      </c>
      <c r="D114" s="55">
        <f>D115</f>
        <v>15000</v>
      </c>
      <c r="E114" s="40"/>
      <c r="F114" s="40"/>
    </row>
    <row r="115" spans="1:6" s="9" customFormat="1" ht="45">
      <c r="A115" s="2">
        <v>111</v>
      </c>
      <c r="B115" s="21" t="s">
        <v>75</v>
      </c>
      <c r="C115" s="7" t="s">
        <v>74</v>
      </c>
      <c r="D115" s="55">
        <v>15000</v>
      </c>
      <c r="E115" s="40"/>
      <c r="F115" s="40"/>
    </row>
    <row r="116" spans="1:6" ht="30">
      <c r="A116" s="2">
        <v>112</v>
      </c>
      <c r="B116" s="21" t="s">
        <v>112</v>
      </c>
      <c r="C116" s="7" t="s">
        <v>55</v>
      </c>
      <c r="D116" s="57">
        <f t="shared" ref="D116" si="6">D117</f>
        <v>43605500</v>
      </c>
    </row>
    <row r="117" spans="1:6" ht="30">
      <c r="A117" s="2">
        <v>113</v>
      </c>
      <c r="B117" s="21" t="s">
        <v>56</v>
      </c>
      <c r="C117" s="7" t="s">
        <v>52</v>
      </c>
      <c r="D117" s="57">
        <f>38105500+5500000</f>
        <v>43605500</v>
      </c>
    </row>
    <row r="118" spans="1:6" s="9" customFormat="1" ht="45">
      <c r="A118" s="2">
        <v>114</v>
      </c>
      <c r="B118" s="21" t="s">
        <v>129</v>
      </c>
      <c r="C118" s="7" t="s">
        <v>130</v>
      </c>
      <c r="D118" s="41">
        <f t="shared" ref="D118" si="7">D119</f>
        <v>501900</v>
      </c>
      <c r="E118" s="40"/>
      <c r="F118" s="40"/>
    </row>
    <row r="119" spans="1:6" s="9" customFormat="1" ht="45">
      <c r="A119" s="2">
        <v>115</v>
      </c>
      <c r="B119" s="21" t="s">
        <v>131</v>
      </c>
      <c r="C119" s="7" t="s">
        <v>143</v>
      </c>
      <c r="D119" s="41">
        <f>139000+362900</f>
        <v>501900</v>
      </c>
      <c r="E119" s="40"/>
      <c r="F119" s="40"/>
    </row>
    <row r="120" spans="1:6" s="9" customFormat="1" ht="15">
      <c r="A120" s="2">
        <v>116</v>
      </c>
      <c r="B120" s="21" t="s">
        <v>113</v>
      </c>
      <c r="C120" s="7" t="s">
        <v>53</v>
      </c>
      <c r="D120" s="41">
        <f t="shared" ref="D120" si="8">D121</f>
        <v>2021264100</v>
      </c>
      <c r="E120" s="40"/>
      <c r="F120" s="40"/>
    </row>
    <row r="121" spans="1:6" s="9" customFormat="1" ht="15">
      <c r="A121" s="2">
        <v>117</v>
      </c>
      <c r="B121" s="21" t="s">
        <v>114</v>
      </c>
      <c r="C121" s="7" t="s">
        <v>54</v>
      </c>
      <c r="D121" s="41">
        <f>D122+D123</f>
        <v>2021264100</v>
      </c>
      <c r="E121" s="40"/>
      <c r="F121" s="40"/>
    </row>
    <row r="122" spans="1:6" s="9" customFormat="1" ht="75">
      <c r="A122" s="2">
        <v>118</v>
      </c>
      <c r="B122" s="25" t="s">
        <v>57</v>
      </c>
      <c r="C122" s="7" t="s">
        <v>54</v>
      </c>
      <c r="D122" s="41">
        <f>995131000+39378000+33853400+3721700</f>
        <v>1072084100</v>
      </c>
      <c r="E122" s="40"/>
      <c r="F122" s="40"/>
    </row>
    <row r="123" spans="1:6" s="9" customFormat="1" ht="45">
      <c r="A123" s="2">
        <v>119</v>
      </c>
      <c r="B123" s="25" t="s">
        <v>123</v>
      </c>
      <c r="C123" s="7" t="s">
        <v>54</v>
      </c>
      <c r="D123" s="41">
        <f>1056398000-107218000</f>
        <v>949180000</v>
      </c>
      <c r="E123" s="40"/>
      <c r="F123" s="40"/>
    </row>
    <row r="124" spans="1:6" s="9" customFormat="1" ht="15">
      <c r="A124" s="2">
        <v>120</v>
      </c>
      <c r="B124" s="21" t="s">
        <v>213</v>
      </c>
      <c r="C124" s="7" t="s">
        <v>214</v>
      </c>
      <c r="D124" s="41">
        <f>D125+D127+D129+D131</f>
        <v>131230500</v>
      </c>
      <c r="E124" s="43"/>
    </row>
    <row r="125" spans="1:6" s="9" customFormat="1" ht="105">
      <c r="A125" s="2">
        <v>121</v>
      </c>
      <c r="B125" s="21" t="s">
        <v>229</v>
      </c>
      <c r="C125" s="7" t="s">
        <v>219</v>
      </c>
      <c r="D125" s="41">
        <f>D126</f>
        <v>1123100</v>
      </c>
      <c r="E125" s="43"/>
    </row>
    <row r="126" spans="1:6" s="9" customFormat="1" ht="120">
      <c r="A126" s="2">
        <v>122</v>
      </c>
      <c r="B126" s="21" t="s">
        <v>230</v>
      </c>
      <c r="C126" s="7" t="s">
        <v>220</v>
      </c>
      <c r="D126" s="41">
        <v>1123100</v>
      </c>
      <c r="E126" s="43"/>
    </row>
    <row r="127" spans="1:6" s="9" customFormat="1" ht="60">
      <c r="A127" s="2">
        <v>123</v>
      </c>
      <c r="B127" s="21" t="s">
        <v>215</v>
      </c>
      <c r="C127" s="7" t="s">
        <v>216</v>
      </c>
      <c r="D127" s="55">
        <f>D128</f>
        <v>4075700</v>
      </c>
      <c r="E127" s="43"/>
    </row>
    <row r="128" spans="1:6" s="9" customFormat="1" ht="60">
      <c r="A128" s="2">
        <v>124</v>
      </c>
      <c r="B128" s="21" t="s">
        <v>217</v>
      </c>
      <c r="C128" s="7" t="s">
        <v>218</v>
      </c>
      <c r="D128" s="41">
        <v>4075700</v>
      </c>
      <c r="E128" s="43"/>
    </row>
    <row r="129" spans="1:6" s="9" customFormat="1" ht="90">
      <c r="A129" s="2">
        <v>125</v>
      </c>
      <c r="B129" s="21" t="s">
        <v>221</v>
      </c>
      <c r="C129" s="7" t="s">
        <v>222</v>
      </c>
      <c r="D129" s="55">
        <f>D130</f>
        <v>70190900</v>
      </c>
      <c r="E129" s="43"/>
    </row>
    <row r="130" spans="1:6" s="9" customFormat="1" ht="94.9" customHeight="1">
      <c r="A130" s="2">
        <v>126</v>
      </c>
      <c r="B130" s="21" t="s">
        <v>223</v>
      </c>
      <c r="C130" s="7" t="s">
        <v>224</v>
      </c>
      <c r="D130" s="41">
        <v>70190900</v>
      </c>
      <c r="E130" s="43"/>
    </row>
    <row r="131" spans="1:6" s="9" customFormat="1" ht="15">
      <c r="A131" s="2">
        <v>127</v>
      </c>
      <c r="B131" s="21" t="s">
        <v>225</v>
      </c>
      <c r="C131" s="7" t="s">
        <v>226</v>
      </c>
      <c r="D131" s="55">
        <f t="shared" ref="D131" si="9">D132</f>
        <v>55840800</v>
      </c>
      <c r="E131" s="43"/>
    </row>
    <row r="132" spans="1:6" s="9" customFormat="1" ht="15">
      <c r="A132" s="2">
        <v>128</v>
      </c>
      <c r="B132" s="21" t="s">
        <v>227</v>
      </c>
      <c r="C132" s="7" t="s">
        <v>228</v>
      </c>
      <c r="D132" s="55">
        <f>SUM(D133:D139)</f>
        <v>55840800</v>
      </c>
      <c r="E132" s="43"/>
    </row>
    <row r="133" spans="1:6" s="9" customFormat="1" ht="45">
      <c r="A133" s="2">
        <v>129</v>
      </c>
      <c r="B133" s="21" t="s">
        <v>231</v>
      </c>
      <c r="C133" s="7" t="s">
        <v>228</v>
      </c>
      <c r="D133" s="41">
        <v>43461700</v>
      </c>
      <c r="E133" s="43"/>
    </row>
    <row r="134" spans="1:6" s="9" customFormat="1" ht="90">
      <c r="A134" s="2">
        <v>130</v>
      </c>
      <c r="B134" s="21" t="s">
        <v>234</v>
      </c>
      <c r="C134" s="7" t="s">
        <v>228</v>
      </c>
      <c r="D134" s="41">
        <v>3786300</v>
      </c>
      <c r="E134" s="43"/>
    </row>
    <row r="135" spans="1:6" s="9" customFormat="1" ht="45">
      <c r="A135" s="2">
        <v>131</v>
      </c>
      <c r="B135" s="21" t="s">
        <v>243</v>
      </c>
      <c r="C135" s="7" t="s">
        <v>228</v>
      </c>
      <c r="D135" s="41">
        <v>7986200</v>
      </c>
      <c r="E135" s="43"/>
    </row>
    <row r="136" spans="1:6" s="9" customFormat="1" ht="45">
      <c r="A136" s="2">
        <v>132</v>
      </c>
      <c r="B136" s="21" t="s">
        <v>239</v>
      </c>
      <c r="C136" s="7" t="s">
        <v>228</v>
      </c>
      <c r="D136" s="41">
        <v>106600</v>
      </c>
      <c r="E136" s="43"/>
    </row>
    <row r="137" spans="1:6" s="9" customFormat="1" ht="37.15" customHeight="1">
      <c r="A137" s="2">
        <v>133</v>
      </c>
      <c r="B137" s="21" t="s">
        <v>241</v>
      </c>
      <c r="C137" s="7" t="s">
        <v>228</v>
      </c>
      <c r="D137" s="41">
        <v>100000</v>
      </c>
      <c r="E137" s="43"/>
    </row>
    <row r="138" spans="1:6" s="9" customFormat="1" ht="63.6" customHeight="1">
      <c r="A138" s="2">
        <v>134</v>
      </c>
      <c r="B138" s="21" t="s">
        <v>242</v>
      </c>
      <c r="C138" s="7" t="s">
        <v>228</v>
      </c>
      <c r="D138" s="41">
        <v>200000</v>
      </c>
      <c r="E138" s="43"/>
    </row>
    <row r="139" spans="1:6" s="9" customFormat="1" ht="51.6" customHeight="1">
      <c r="A139" s="2">
        <v>135</v>
      </c>
      <c r="B139" s="21" t="s">
        <v>244</v>
      </c>
      <c r="C139" s="7" t="s">
        <v>228</v>
      </c>
      <c r="D139" s="41">
        <v>200000</v>
      </c>
      <c r="E139" s="43"/>
    </row>
    <row r="140" spans="1:6" ht="15">
      <c r="A140" s="2">
        <v>136</v>
      </c>
      <c r="B140" s="21" t="s">
        <v>156</v>
      </c>
      <c r="C140" s="8" t="s">
        <v>157</v>
      </c>
      <c r="D140" s="41">
        <f>232000000+103176333.82-534007.74</f>
        <v>334642326.07999998</v>
      </c>
    </row>
    <row r="141" spans="1:6" s="9" customFormat="1" ht="49.9" customHeight="1">
      <c r="A141" s="2">
        <v>137</v>
      </c>
      <c r="B141" s="42" t="s">
        <v>202</v>
      </c>
      <c r="C141" s="7" t="s">
        <v>203</v>
      </c>
      <c r="D141" s="50">
        <f>21756746.15+3492657.53+326127.67+8973.59</f>
        <v>25584504.940000001</v>
      </c>
      <c r="E141" s="40"/>
      <c r="F141" s="40"/>
    </row>
    <row r="142" spans="1:6" s="9" customFormat="1" ht="30">
      <c r="A142" s="2">
        <v>138</v>
      </c>
      <c r="B142" s="42" t="s">
        <v>204</v>
      </c>
      <c r="C142" s="7" t="s">
        <v>205</v>
      </c>
      <c r="D142" s="58">
        <f>-149932446.87+35059651.74+91965782.41+824582.76-49164.23</f>
        <v>-22131594.189999998</v>
      </c>
      <c r="E142" s="40"/>
      <c r="F142" s="40"/>
    </row>
    <row r="143" spans="1:6">
      <c r="C143" s="10"/>
    </row>
    <row r="144" spans="1:6">
      <c r="C144" s="10"/>
    </row>
  </sheetData>
  <mergeCells count="1">
    <mergeCell ref="A2:D2"/>
  </mergeCells>
  <pageMargins left="1.2204724409448819" right="0.47244094488188981" top="0.74803149606299213" bottom="0.47244094488188981" header="0.59055118110236227" footer="0.27559055118110237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Duma-001</cp:lastModifiedBy>
  <cp:lastPrinted>2025-08-28T10:21:43Z</cp:lastPrinted>
  <dcterms:created xsi:type="dcterms:W3CDTF">2018-10-18T10:31:29Z</dcterms:created>
  <dcterms:modified xsi:type="dcterms:W3CDTF">2025-08-29T09:38:24Z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